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095" tabRatio="650" activeTab="0"/>
  </bookViews>
  <sheets>
    <sheet name="透天小型住宅建築面積概算" sheetId="1" r:id="rId1"/>
    <sheet name="透天小型住宅建築成本概算" sheetId="2" r:id="rId2"/>
    <sheet name="參考數據" sheetId="3" r:id="rId3"/>
  </sheets>
  <definedNames/>
  <calcPr fullCalcOnLoad="1"/>
</workbook>
</file>

<file path=xl/sharedStrings.xml><?xml version="1.0" encoding="utf-8"?>
<sst xmlns="http://schemas.openxmlformats.org/spreadsheetml/2006/main" count="298" uniqueCount="187">
  <si>
    <t>編號</t>
  </si>
  <si>
    <t>項目</t>
  </si>
  <si>
    <t>單位</t>
  </si>
  <si>
    <t>數量</t>
  </si>
  <si>
    <t>%</t>
  </si>
  <si>
    <t>假設工程</t>
  </si>
  <si>
    <t>結構工程</t>
  </si>
  <si>
    <t>外牆工程</t>
  </si>
  <si>
    <t>內牆工程</t>
  </si>
  <si>
    <t>門窗工程</t>
  </si>
  <si>
    <t>坪</t>
  </si>
  <si>
    <t>建造成本單價</t>
  </si>
  <si>
    <t>備註</t>
  </si>
  <si>
    <t>-----</t>
  </si>
  <si>
    <t>式</t>
  </si>
  <si>
    <t>土方工程</t>
  </si>
  <si>
    <t>雜項工程</t>
  </si>
  <si>
    <t>設備工程</t>
  </si>
  <si>
    <t>比例</t>
  </si>
  <si>
    <t>成本比例區間</t>
  </si>
  <si>
    <t>營建費（含稅管）</t>
  </si>
  <si>
    <t>0.04~2.93</t>
  </si>
  <si>
    <t>0.48~3.11</t>
  </si>
  <si>
    <t>34.77~47.28</t>
  </si>
  <si>
    <t>8.72~15.92</t>
  </si>
  <si>
    <t>18.74~26.08</t>
  </si>
  <si>
    <t>4.12~9.49</t>
  </si>
  <si>
    <t>0.54~8.05</t>
  </si>
  <si>
    <t>0.46~6.79</t>
  </si>
  <si>
    <t>7.06~11.63</t>
  </si>
  <si>
    <t>土地成本</t>
  </si>
  <si>
    <t>營業稅賦</t>
  </si>
  <si>
    <t>基地面積</t>
  </si>
  <si>
    <t>總樓地板面積</t>
  </si>
  <si>
    <r>
      <t>m</t>
    </r>
    <r>
      <rPr>
        <vertAlign val="superscript"/>
        <sz val="12"/>
        <color indexed="12"/>
        <rFont val="Times New Roman"/>
        <family val="1"/>
      </rPr>
      <t>2</t>
    </r>
  </si>
  <si>
    <t>坪</t>
  </si>
  <si>
    <t>鋼筋</t>
  </si>
  <si>
    <t>混凝土</t>
  </si>
  <si>
    <r>
      <t>m</t>
    </r>
    <r>
      <rPr>
        <vertAlign val="superscript"/>
        <sz val="12"/>
        <color indexed="12"/>
        <rFont val="Times New Roman"/>
        <family val="1"/>
      </rPr>
      <t>3</t>
    </r>
  </si>
  <si>
    <t>模板</t>
  </si>
  <si>
    <r>
      <t>m</t>
    </r>
    <r>
      <rPr>
        <vertAlign val="superscript"/>
        <sz val="12"/>
        <color indexed="12"/>
        <rFont val="Times New Roman"/>
        <family val="1"/>
      </rPr>
      <t>2</t>
    </r>
  </si>
  <si>
    <t>總計</t>
  </si>
  <si>
    <t>式</t>
  </si>
  <si>
    <t>單位面積造價</t>
  </si>
  <si>
    <t>坪</t>
  </si>
  <si>
    <r>
      <t>m</t>
    </r>
    <r>
      <rPr>
        <vertAlign val="superscript"/>
        <sz val="12"/>
        <color indexed="12"/>
        <rFont val="Times New Roman"/>
        <family val="1"/>
      </rPr>
      <t>2</t>
    </r>
  </si>
  <si>
    <t>土地公告現值</t>
  </si>
  <si>
    <t>公告現值總價</t>
  </si>
  <si>
    <r>
      <t>元/m</t>
    </r>
    <r>
      <rPr>
        <vertAlign val="superscript"/>
        <sz val="12"/>
        <color indexed="12"/>
        <rFont val="標楷體"/>
        <family val="4"/>
      </rPr>
      <t>2</t>
    </r>
  </si>
  <si>
    <t>元</t>
  </si>
  <si>
    <r>
      <t>m</t>
    </r>
    <r>
      <rPr>
        <vertAlign val="superscript"/>
        <sz val="12"/>
        <color indexed="12"/>
        <rFont val="標楷體"/>
        <family val="4"/>
      </rPr>
      <t>2</t>
    </r>
  </si>
  <si>
    <t>土地買賣單價</t>
  </si>
  <si>
    <t>數據資料</t>
  </si>
  <si>
    <t>工程建造總成本</t>
  </si>
  <si>
    <t>工程品管費</t>
  </si>
  <si>
    <t>預定銷售利潤</t>
  </si>
  <si>
    <t>規劃設計費及監造費</t>
  </si>
  <si>
    <t>貸款利息</t>
  </si>
  <si>
    <t>建築總成本</t>
  </si>
  <si>
    <t>總銷售價格單價</t>
  </si>
  <si>
    <t>建築總成本單價</t>
  </si>
  <si>
    <t>總銷售價格</t>
  </si>
  <si>
    <t>總價（元）</t>
  </si>
  <si>
    <t>-----</t>
  </si>
  <si>
    <t>廣告及銷售費</t>
  </si>
  <si>
    <r>
      <t>m</t>
    </r>
    <r>
      <rPr>
        <vertAlign val="superscript"/>
        <sz val="12"/>
        <color indexed="12"/>
        <rFont val="Times New Roman"/>
        <family val="1"/>
      </rPr>
      <t>3</t>
    </r>
    <r>
      <rPr>
        <sz val="12"/>
        <color indexed="12"/>
        <rFont val="Times New Roman"/>
        <family val="1"/>
      </rPr>
      <t>/m</t>
    </r>
    <r>
      <rPr>
        <vertAlign val="superscript"/>
        <sz val="12"/>
        <color indexed="12"/>
        <rFont val="Times New Roman"/>
        <family val="1"/>
      </rPr>
      <t>2</t>
    </r>
  </si>
  <si>
    <t>單位面積使用量</t>
  </si>
  <si>
    <r>
      <t>m</t>
    </r>
    <r>
      <rPr>
        <vertAlign val="superscript"/>
        <sz val="12"/>
        <color indexed="12"/>
        <rFont val="Times New Roman"/>
        <family val="1"/>
      </rPr>
      <t>2</t>
    </r>
  </si>
  <si>
    <t>註：比例法。</t>
  </si>
  <si>
    <t>註：單位面積法。</t>
  </si>
  <si>
    <t>項目</t>
  </si>
  <si>
    <t>代號</t>
  </si>
  <si>
    <t>單位</t>
  </si>
  <si>
    <t>備    註</t>
  </si>
  <si>
    <t>需求數量</t>
  </si>
  <si>
    <t>屬性</t>
  </si>
  <si>
    <t>參考數量</t>
  </si>
  <si>
    <t>基地面積</t>
  </si>
  <si>
    <t>A</t>
  </si>
  <si>
    <t>建蔽率</t>
  </si>
  <si>
    <t>B</t>
  </si>
  <si>
    <t>%</t>
  </si>
  <si>
    <t>容積率</t>
  </si>
  <si>
    <t>C</t>
  </si>
  <si>
    <t>建築面積</t>
  </si>
  <si>
    <t>D</t>
  </si>
  <si>
    <t>基準樓地板面積</t>
  </si>
  <si>
    <t>E</t>
  </si>
  <si>
    <t>地下室建築面積</t>
  </si>
  <si>
    <t>F</t>
  </si>
  <si>
    <t>單層最高</t>
  </si>
  <si>
    <t>建築物樓層數</t>
  </si>
  <si>
    <t>G</t>
  </si>
  <si>
    <t>層</t>
  </si>
  <si>
    <t>最高</t>
  </si>
  <si>
    <t>屋頂突出物面積</t>
  </si>
  <si>
    <t>H</t>
  </si>
  <si>
    <t>各樓層總陽台面積</t>
  </si>
  <si>
    <t>I</t>
  </si>
  <si>
    <t>允建總樓地板面積</t>
  </si>
  <si>
    <t>J</t>
  </si>
  <si>
    <t>允建實際總樓地板面積</t>
  </si>
  <si>
    <t>K</t>
  </si>
  <si>
    <t>L</t>
  </si>
  <si>
    <t>土地指數</t>
  </si>
  <si>
    <t>單位面積用量</t>
  </si>
  <si>
    <t>鋼筋</t>
  </si>
  <si>
    <t>混凝土</t>
  </si>
  <si>
    <t>模板</t>
  </si>
  <si>
    <t>透天住宅</t>
  </si>
  <si>
    <t>平均值</t>
  </si>
  <si>
    <t>分佈範圍</t>
  </si>
  <si>
    <t>營建費</t>
  </si>
  <si>
    <t>最高值</t>
  </si>
  <si>
    <t>最低值</t>
  </si>
  <si>
    <t>平均值</t>
  </si>
  <si>
    <r>
      <t>kg/m</t>
    </r>
    <r>
      <rPr>
        <vertAlign val="superscript"/>
        <sz val="12"/>
        <color indexed="12"/>
        <rFont val="Times New Roman"/>
        <family val="1"/>
      </rPr>
      <t>2</t>
    </r>
  </si>
  <si>
    <r>
      <t>m</t>
    </r>
    <r>
      <rPr>
        <vertAlign val="superscript"/>
        <sz val="12"/>
        <color indexed="12"/>
        <rFont val="Times New Roman"/>
        <family val="1"/>
      </rPr>
      <t>3</t>
    </r>
    <r>
      <rPr>
        <sz val="12"/>
        <color indexed="12"/>
        <rFont val="Times New Roman"/>
        <family val="1"/>
      </rPr>
      <t>/m</t>
    </r>
    <r>
      <rPr>
        <vertAlign val="superscript"/>
        <sz val="12"/>
        <color indexed="12"/>
        <rFont val="Times New Roman"/>
        <family val="1"/>
      </rPr>
      <t>2</t>
    </r>
  </si>
  <si>
    <r>
      <t>m</t>
    </r>
    <r>
      <rPr>
        <vertAlign val="superscript"/>
        <sz val="12"/>
        <color indexed="12"/>
        <rFont val="Times New Roman"/>
        <family val="1"/>
      </rPr>
      <t>2</t>
    </r>
    <r>
      <rPr>
        <sz val="12"/>
        <color indexed="12"/>
        <rFont val="Times New Roman"/>
        <family val="1"/>
      </rPr>
      <t>/m</t>
    </r>
    <r>
      <rPr>
        <vertAlign val="superscript"/>
        <sz val="12"/>
        <color indexed="12"/>
        <rFont val="Times New Roman"/>
        <family val="1"/>
      </rPr>
      <t>2</t>
    </r>
  </si>
  <si>
    <r>
      <t>工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標楷體"/>
        <family val="4"/>
      </rPr>
      <t>程</t>
    </r>
  </si>
  <si>
    <r>
      <t>類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標楷體"/>
        <family val="4"/>
      </rPr>
      <t>別</t>
    </r>
  </si>
  <si>
    <r>
      <t>（</t>
    </r>
    <r>
      <rPr>
        <sz val="12"/>
        <color indexed="12"/>
        <rFont val="Times New Roman"/>
        <family val="1"/>
      </rPr>
      <t>%</t>
    </r>
    <r>
      <rPr>
        <sz val="12"/>
        <color indexed="12"/>
        <rFont val="標楷體"/>
        <family val="4"/>
      </rPr>
      <t>）</t>
    </r>
  </si>
  <si>
    <t>建造費用比例表</t>
  </si>
  <si>
    <t>工程數量單位用量表</t>
  </si>
  <si>
    <t>註：以透天住宅案例推估工程數量及參數之研究（台中地區90-95年），黃玲鈴，95年。</t>
  </si>
  <si>
    <t>轉換樓地板面積。</t>
  </si>
  <si>
    <t>實際樓地板面積。</t>
  </si>
  <si>
    <t>含所有樓地板面積（含陽台）。</t>
  </si>
  <si>
    <t>含稅，連工帶料。</t>
  </si>
  <si>
    <t>實際交易金額為準。</t>
  </si>
  <si>
    <t>公告現值總價為準（公告現值×基地面積），土地增值稅（自用）10%，地價稅（自用）每年0.2%。</t>
  </si>
  <si>
    <t>佔建造成本0.6%~2.0%。</t>
  </si>
  <si>
    <t>銀行借貸過程所需之利息費用（含火險及地震險）。</t>
  </si>
  <si>
    <t>占工程總支出比例10-30%。</t>
  </si>
  <si>
    <t>代銷費用6~9%。</t>
  </si>
  <si>
    <t>不含利潤、廣告及營業稅賦。</t>
  </si>
  <si>
    <t>含利潤、廣告及營業稅賦。</t>
  </si>
  <si>
    <t>依謄本面積。若有退縮地應先行扣除（如私設巷道）。</t>
  </si>
  <si>
    <t>區間40~60％。</t>
  </si>
  <si>
    <t>住宅區間100~400%，商業區間200~800%。</t>
  </si>
  <si>
    <t>一樓允許建築面積。</t>
  </si>
  <si>
    <t>依容積率。</t>
  </si>
  <si>
    <t>設等於一樓建築面積（無地下室為0）非依法規定設置，計入總樓地板面積計算。</t>
  </si>
  <si>
    <t>一樓及地下室無陽台面積。</t>
  </si>
  <si>
    <t>樓梯間等，非依法規定設置，計入總樓地板面積計算。</t>
  </si>
  <si>
    <t>不含陽台及雨遮等面積（建照用）。</t>
  </si>
  <si>
    <t>含陽台及雨遮等面積（銷售用）。</t>
  </si>
  <si>
    <t>評估土地投資報酬用。</t>
  </si>
  <si>
    <t>銷售營業稅5%。</t>
  </si>
  <si>
    <t>參考上述概算估價（含建造營業稅）。</t>
  </si>
  <si>
    <t>預測總數量</t>
  </si>
  <si>
    <t>實際單價</t>
  </si>
  <si>
    <t>預估總價</t>
  </si>
  <si>
    <t>分項工程費比例</t>
  </si>
  <si>
    <t>（元）</t>
  </si>
  <si>
    <t>（%）</t>
  </si>
  <si>
    <t>單價（元）</t>
  </si>
  <si>
    <t>複價（元）</t>
  </si>
  <si>
    <t>建築總成本比例（%）</t>
  </si>
  <si>
    <t>地面以上樓層數，屋頂突出物不計。</t>
  </si>
  <si>
    <r>
      <t>t/m</t>
    </r>
    <r>
      <rPr>
        <vertAlign val="superscript"/>
        <sz val="12"/>
        <color indexed="12"/>
        <rFont val="Times New Roman"/>
        <family val="1"/>
      </rPr>
      <t>2</t>
    </r>
  </si>
  <si>
    <t>t</t>
  </si>
  <si>
    <t>行政管理費</t>
  </si>
  <si>
    <t>%</t>
  </si>
  <si>
    <t>占建造成本0.5~3.0%。</t>
  </si>
  <si>
    <t>占建造成本2.8~8.5%。</t>
  </si>
  <si>
    <t>透天小型住宅建築成本概算</t>
  </si>
  <si>
    <t>總樓地板面積</t>
  </si>
  <si>
    <t>主體結構工程材料單位面積使用量</t>
  </si>
  <si>
    <t>主體結構工程成本計算</t>
  </si>
  <si>
    <t>專案建造成本計算</t>
  </si>
  <si>
    <t>專案建築成本計算</t>
  </si>
  <si>
    <t>市價。</t>
  </si>
  <si>
    <t>公告地價。</t>
  </si>
  <si>
    <t>依土地謄本面積。</t>
  </si>
  <si>
    <t>公告現值×基地面積。</t>
  </si>
  <si>
    <t>透天小型住宅建築總樓地板面積概算</t>
  </si>
  <si>
    <t>樓地板面積</t>
  </si>
  <si>
    <t>建築稅賦</t>
  </si>
  <si>
    <t>設計：楊秉蒼 助理教授</t>
  </si>
  <si>
    <t>設計：楊秉蒼 助理教授</t>
  </si>
  <si>
    <t>電話：（07）7310606-3108</t>
  </si>
  <si>
    <t>行動電話：0932833108</t>
  </si>
  <si>
    <t>e-mail：yanglu@csu.edu.tw</t>
  </si>
  <si>
    <t>地址：高雄縣鳥松鄉澄清路840號</t>
  </si>
  <si>
    <t>正修科技大學 土木與工程資訊系</t>
  </si>
  <si>
    <t>版權所有.歡迎使用 V3.0版（101.06.06)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</si>
</sst>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.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_ "/>
    <numFmt numFmtId="184" formatCode="0.000_ "/>
    <numFmt numFmtId="185" formatCode="0.00_ "/>
    <numFmt numFmtId="186" formatCode="0.0_ "/>
    <numFmt numFmtId="187" formatCode="0_ "/>
    <numFmt numFmtId="188" formatCode="0.0000000_ "/>
    <numFmt numFmtId="189" formatCode="0.000000_ "/>
    <numFmt numFmtId="190" formatCode="0.00000_ "/>
    <numFmt numFmtId="191" formatCode="0;_砀"/>
    <numFmt numFmtId="192" formatCode="0;_䐀"/>
    <numFmt numFmtId="193" formatCode="0;_尀"/>
    <numFmt numFmtId="194" formatCode="0;_栀"/>
    <numFmt numFmtId="195" formatCode="_-* #,##0.0_-;\-* #,##0.0_-;_-* &quot;-&quot;??_-;_-@_-"/>
    <numFmt numFmtId="196" formatCode="_-* #,##0_-;\-* #,##0_-;_-* &quot;-&quot;??_-;_-@_-"/>
    <numFmt numFmtId="197" formatCode="0.0_);[Red]\(0.0\)"/>
    <numFmt numFmtId="198" formatCode="_-* #,##0.0000_-;\-* #,##0.0000_-;_-* &quot;-&quot;????_-;_-@_-"/>
    <numFmt numFmtId="199" formatCode="0.0%"/>
    <numFmt numFmtId="200" formatCode="0.000%"/>
    <numFmt numFmtId="201" formatCode="_-* #,##0.0_-;\-* #,##0.0_-;_-* &quot;-&quot;?_-;_-@_-"/>
    <numFmt numFmtId="202" formatCode="_-* #,##0.000_-;\-* #,##0.000_-;_-* &quot;-&quot;??_-;_-@_-"/>
    <numFmt numFmtId="203" formatCode="_-* #,##0.0000_-;\-* #,##0.0000_-;_-* &quot;-&quot;??_-;_-@_-"/>
    <numFmt numFmtId="204" formatCode="0.00000000_ "/>
  </numFmts>
  <fonts count="6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2"/>
      <name val="標楷體"/>
      <family val="4"/>
    </font>
    <font>
      <sz val="12"/>
      <color indexed="12"/>
      <name val="Times New Roman"/>
      <family val="1"/>
    </font>
    <font>
      <vertAlign val="superscript"/>
      <sz val="12"/>
      <color indexed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color indexed="12"/>
      <name val="標楷體"/>
      <family val="4"/>
    </font>
    <font>
      <sz val="12"/>
      <color indexed="10"/>
      <name val="標楷體"/>
      <family val="4"/>
    </font>
    <font>
      <sz val="10"/>
      <color indexed="12"/>
      <name val="標楷體"/>
      <family val="4"/>
    </font>
    <font>
      <sz val="10"/>
      <color indexed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color indexed="12"/>
      <name val="標楷體"/>
      <family val="4"/>
    </font>
    <font>
      <sz val="12"/>
      <color indexed="12"/>
      <name val="新細明體"/>
      <family val="1"/>
    </font>
    <font>
      <sz val="18"/>
      <color indexed="10"/>
      <name val="標楷體"/>
      <family val="4"/>
    </font>
    <font>
      <b/>
      <sz val="12"/>
      <color indexed="12"/>
      <name val="標楷體"/>
      <family val="4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1"/>
    </font>
    <font>
      <b/>
      <sz val="20"/>
      <color indexed="10"/>
      <name val="標楷體"/>
      <family val="4"/>
    </font>
    <font>
      <sz val="12"/>
      <color indexed="10"/>
      <name val="新細明體"/>
      <family val="1"/>
    </font>
    <font>
      <b/>
      <sz val="16"/>
      <color indexed="53"/>
      <name val="標楷體"/>
      <family val="4"/>
    </font>
    <font>
      <sz val="12"/>
      <color indexed="53"/>
      <name val="Times New Roman"/>
      <family val="1"/>
    </font>
    <font>
      <sz val="12"/>
      <color indexed="53"/>
      <name val="新細明體"/>
      <family val="1"/>
    </font>
    <font>
      <b/>
      <sz val="16"/>
      <color indexed="53"/>
      <name val="Times New Roman"/>
      <family val="1"/>
    </font>
    <font>
      <b/>
      <sz val="1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0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95" fontId="9" fillId="0" borderId="17" xfId="33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96" fontId="9" fillId="0" borderId="15" xfId="33" applyNumberFormat="1" applyFont="1" applyBorder="1" applyAlignment="1">
      <alignment horizontal="center" vertical="center" wrapText="1"/>
    </xf>
    <xf numFmtId="196" fontId="9" fillId="0" borderId="15" xfId="33" applyNumberFormat="1" applyFont="1" applyBorder="1" applyAlignment="1">
      <alignment horizontal="left" vertical="center"/>
    </xf>
    <xf numFmtId="196" fontId="9" fillId="0" borderId="15" xfId="33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196" fontId="9" fillId="0" borderId="17" xfId="33" applyNumberFormat="1" applyFont="1" applyBorder="1" applyAlignment="1">
      <alignment horizontal="center" vertical="center" wrapText="1"/>
    </xf>
    <xf numFmtId="0" fontId="9" fillId="0" borderId="17" xfId="0" applyFont="1" applyBorder="1" applyAlignment="1" quotePrefix="1">
      <alignment horizontal="center" vertical="center"/>
    </xf>
    <xf numFmtId="0" fontId="9" fillId="0" borderId="19" xfId="0" applyFont="1" applyBorder="1" applyAlignment="1">
      <alignment horizontal="center" vertical="center"/>
    </xf>
    <xf numFmtId="196" fontId="11" fillId="0" borderId="15" xfId="33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97" fontId="9" fillId="0" borderId="15" xfId="33" applyNumberFormat="1" applyFont="1" applyBorder="1" applyAlignment="1">
      <alignment horizontal="center" vertical="center"/>
    </xf>
    <xf numFmtId="197" fontId="9" fillId="0" borderId="17" xfId="33" applyNumberFormat="1" applyFont="1" applyBorder="1" applyAlignment="1">
      <alignment horizontal="center" vertical="center"/>
    </xf>
    <xf numFmtId="186" fontId="9" fillId="0" borderId="15" xfId="0" applyNumberFormat="1" applyFont="1" applyBorder="1" applyAlignment="1">
      <alignment horizontal="center" vertical="center"/>
    </xf>
    <xf numFmtId="186" fontId="9" fillId="0" borderId="1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96" fontId="9" fillId="0" borderId="13" xfId="33" applyNumberFormat="1" applyFont="1" applyBorder="1" applyAlignment="1">
      <alignment horizontal="right" vertical="center"/>
    </xf>
    <xf numFmtId="196" fontId="13" fillId="0" borderId="13" xfId="33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95" fontId="8" fillId="0" borderId="15" xfId="33" applyNumberFormat="1" applyFont="1" applyBorder="1" applyAlignment="1">
      <alignment horizontal="right" vertical="center"/>
    </xf>
    <xf numFmtId="195" fontId="13" fillId="0" borderId="15" xfId="33" applyNumberFormat="1" applyFont="1" applyBorder="1" applyAlignment="1">
      <alignment horizontal="right" vertical="center"/>
    </xf>
    <xf numFmtId="196" fontId="8" fillId="0" borderId="15" xfId="33" applyNumberFormat="1" applyFont="1" applyBorder="1" applyAlignment="1">
      <alignment horizontal="right" vertical="center"/>
    </xf>
    <xf numFmtId="196" fontId="8" fillId="0" borderId="15" xfId="33" applyNumberFormat="1" applyFont="1" applyBorder="1" applyAlignment="1">
      <alignment horizontal="right" vertical="center" wrapText="1"/>
    </xf>
    <xf numFmtId="196" fontId="8" fillId="0" borderId="15" xfId="33" applyNumberFormat="1" applyFont="1" applyBorder="1" applyAlignment="1" quotePrefix="1">
      <alignment horizontal="right" vertical="center"/>
    </xf>
    <xf numFmtId="196" fontId="8" fillId="0" borderId="17" xfId="33" applyNumberFormat="1" applyFont="1" applyBorder="1" applyAlignment="1">
      <alignment horizontal="right" vertical="center"/>
    </xf>
    <xf numFmtId="196" fontId="8" fillId="0" borderId="17" xfId="33" applyNumberFormat="1" applyFont="1" applyBorder="1" applyAlignment="1">
      <alignment horizontal="right" vertical="center" wrapText="1"/>
    </xf>
    <xf numFmtId="196" fontId="8" fillId="0" borderId="17" xfId="33" applyNumberFormat="1" applyFont="1" applyBorder="1" applyAlignment="1" quotePrefix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96" fontId="8" fillId="0" borderId="21" xfId="33" applyNumberFormat="1" applyFont="1" applyBorder="1" applyAlignment="1">
      <alignment horizontal="right" vertical="center" wrapText="1"/>
    </xf>
    <xf numFmtId="196" fontId="8" fillId="0" borderId="21" xfId="33" applyNumberFormat="1" applyFont="1" applyBorder="1" applyAlignment="1">
      <alignment horizontal="right" vertical="center"/>
    </xf>
    <xf numFmtId="196" fontId="8" fillId="0" borderId="11" xfId="33" applyNumberFormat="1" applyFont="1" applyBorder="1" applyAlignment="1">
      <alignment horizontal="right" vertical="center"/>
    </xf>
    <xf numFmtId="196" fontId="8" fillId="0" borderId="21" xfId="33" applyNumberFormat="1" applyFont="1" applyBorder="1" applyAlignment="1" quotePrefix="1">
      <alignment horizontal="right" vertical="center"/>
    </xf>
    <xf numFmtId="0" fontId="0" fillId="0" borderId="0" xfId="0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 wrapText="1"/>
    </xf>
    <xf numFmtId="10" fontId="8" fillId="0" borderId="15" xfId="39" applyNumberFormat="1" applyFont="1" applyBorder="1" applyAlignment="1">
      <alignment horizontal="center" vertical="center"/>
    </xf>
    <xf numFmtId="196" fontId="8" fillId="0" borderId="11" xfId="33" applyNumberFormat="1" applyFont="1" applyBorder="1" applyAlignment="1" quotePrefix="1">
      <alignment horizontal="right" vertical="center" wrapText="1"/>
    </xf>
    <xf numFmtId="186" fontId="9" fillId="0" borderId="15" xfId="39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5" fontId="8" fillId="0" borderId="15" xfId="39" applyNumberFormat="1" applyFont="1" applyBorder="1" applyAlignment="1">
      <alignment horizontal="center" vertical="center"/>
    </xf>
    <xf numFmtId="185" fontId="8" fillId="0" borderId="11" xfId="39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5" fontId="9" fillId="0" borderId="0" xfId="33" applyNumberFormat="1" applyFont="1" applyBorder="1" applyAlignment="1">
      <alignment horizontal="center" vertical="center"/>
    </xf>
    <xf numFmtId="9" fontId="14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195" fontId="9" fillId="0" borderId="15" xfId="33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02" fontId="11" fillId="0" borderId="15" xfId="33" applyNumberFormat="1" applyFont="1" applyBorder="1" applyAlignment="1">
      <alignment horizontal="center" vertical="center"/>
    </xf>
    <xf numFmtId="43" fontId="11" fillId="0" borderId="15" xfId="33" applyNumberFormat="1" applyFont="1" applyBorder="1" applyAlignment="1">
      <alignment horizontal="center" vertical="center"/>
    </xf>
    <xf numFmtId="184" fontId="9" fillId="0" borderId="15" xfId="0" applyNumberFormat="1" applyFont="1" applyBorder="1" applyAlignment="1">
      <alignment horizontal="center" vertical="center"/>
    </xf>
    <xf numFmtId="185" fontId="9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 wrapText="1"/>
    </xf>
    <xf numFmtId="179" fontId="9" fillId="0" borderId="15" xfId="0" applyNumberFormat="1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horizontal="center" vertical="center" wrapText="1"/>
    </xf>
    <xf numFmtId="186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186" fontId="13" fillId="0" borderId="15" xfId="0" applyNumberFormat="1" applyFont="1" applyBorder="1" applyAlignment="1">
      <alignment horizontal="center" vertical="center" wrapText="1"/>
    </xf>
    <xf numFmtId="186" fontId="8" fillId="0" borderId="25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186" fontId="8" fillId="0" borderId="15" xfId="0" applyNumberFormat="1" applyFont="1" applyBorder="1" applyAlignment="1">
      <alignment horizontal="center" vertical="center" wrapText="1"/>
    </xf>
    <xf numFmtId="185" fontId="8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86" fontId="9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85" fontId="8" fillId="0" borderId="15" xfId="39" applyNumberFormat="1" applyFont="1" applyBorder="1" applyAlignment="1" quotePrefix="1">
      <alignment horizontal="right" vertical="center"/>
    </xf>
    <xf numFmtId="185" fontId="8" fillId="0" borderId="17" xfId="39" applyNumberFormat="1" applyFont="1" applyBorder="1" applyAlignment="1" quotePrefix="1">
      <alignment horizontal="right" vertical="center"/>
    </xf>
    <xf numFmtId="195" fontId="13" fillId="0" borderId="21" xfId="33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95" fontId="21" fillId="0" borderId="28" xfId="33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96" fontId="13" fillId="0" borderId="15" xfId="33" applyNumberFormat="1" applyFont="1" applyBorder="1" applyAlignment="1">
      <alignment horizontal="right" vertical="center" wrapText="1"/>
    </xf>
    <xf numFmtId="186" fontId="6" fillId="0" borderId="0" xfId="0" applyNumberFormat="1" applyFont="1" applyAlignment="1">
      <alignment horizontal="center" vertical="center"/>
    </xf>
    <xf numFmtId="185" fontId="6" fillId="0" borderId="0" xfId="0" applyNumberFormat="1" applyFont="1" applyAlignment="1">
      <alignment horizontal="center" vertical="center"/>
    </xf>
    <xf numFmtId="196" fontId="6" fillId="0" borderId="0" xfId="33" applyNumberFormat="1" applyFont="1" applyAlignment="1">
      <alignment horizontal="center" vertical="center" wrapText="1"/>
    </xf>
    <xf numFmtId="196" fontId="6" fillId="0" borderId="0" xfId="33" applyNumberFormat="1" applyFont="1" applyAlignment="1">
      <alignment horizontal="center" vertical="center"/>
    </xf>
    <xf numFmtId="187" fontId="13" fillId="0" borderId="15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86" fontId="13" fillId="0" borderId="21" xfId="0" applyNumberFormat="1" applyFont="1" applyBorder="1" applyAlignment="1">
      <alignment horizontal="center" vertical="center" wrapText="1"/>
    </xf>
    <xf numFmtId="186" fontId="8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186" fontId="8" fillId="0" borderId="11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9" fontId="8" fillId="0" borderId="15" xfId="0" applyNumberFormat="1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9" fontId="8" fillId="0" borderId="17" xfId="0" applyNumberFormat="1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27" fillId="0" borderId="43" xfId="0" applyFont="1" applyBorder="1" applyAlignment="1">
      <alignment horizontal="center" vertical="center"/>
    </xf>
    <xf numFmtId="0" fontId="27" fillId="0" borderId="43" xfId="0" applyFont="1" applyBorder="1" applyAlignment="1">
      <alignment vertical="center"/>
    </xf>
    <xf numFmtId="0" fontId="8" fillId="0" borderId="25" xfId="0" applyFont="1" applyBorder="1" applyAlignment="1">
      <alignment horizontal="left" vertical="center" wrapText="1"/>
    </xf>
    <xf numFmtId="0" fontId="2" fillId="0" borderId="42" xfId="0" applyFont="1" applyBorder="1" applyAlignment="1">
      <alignment vertical="center"/>
    </xf>
    <xf numFmtId="0" fontId="30" fillId="0" borderId="4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0" fillId="0" borderId="45" xfId="0" applyFont="1" applyBorder="1" applyAlignment="1">
      <alignment vertical="center"/>
    </xf>
    <xf numFmtId="0" fontId="8" fillId="0" borderId="31" xfId="0" applyFont="1" applyBorder="1" applyAlignment="1">
      <alignment horizontal="left" vertical="center" wrapText="1"/>
    </xf>
    <xf numFmtId="0" fontId="0" fillId="0" borderId="46" xfId="0" applyFont="1" applyBorder="1" applyAlignment="1">
      <alignment vertical="center"/>
    </xf>
    <xf numFmtId="0" fontId="8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4.875" style="0" customWidth="1"/>
    <col min="2" max="2" width="7.00390625" style="0" customWidth="1"/>
    <col min="3" max="3" width="22.125" style="85" customWidth="1"/>
    <col min="4" max="4" width="7.375" style="85" customWidth="1"/>
    <col min="5" max="5" width="6.50390625" style="85" customWidth="1"/>
    <col min="6" max="6" width="12.50390625" style="86" customWidth="1"/>
    <col min="7" max="7" width="10.25390625" style="86" customWidth="1"/>
    <col min="8" max="8" width="12.625" style="86" customWidth="1"/>
    <col min="9" max="9" width="50.375" style="85" customWidth="1"/>
  </cols>
  <sheetData>
    <row r="1" spans="3:9" ht="27.75">
      <c r="C1" s="152" t="s">
        <v>176</v>
      </c>
      <c r="D1" s="152"/>
      <c r="E1" s="152"/>
      <c r="F1" s="152"/>
      <c r="G1" s="152"/>
      <c r="H1" s="152"/>
      <c r="I1" s="152"/>
    </row>
    <row r="2" ht="17.25" thickBot="1"/>
    <row r="3" spans="2:9" ht="24.75" customHeight="1" thickBot="1" thickTop="1">
      <c r="B3" s="150" t="s">
        <v>0</v>
      </c>
      <c r="C3" s="156" t="s">
        <v>70</v>
      </c>
      <c r="D3" s="158" t="s">
        <v>71</v>
      </c>
      <c r="E3" s="160" t="s">
        <v>72</v>
      </c>
      <c r="F3" s="153" t="s">
        <v>177</v>
      </c>
      <c r="G3" s="154"/>
      <c r="H3" s="155"/>
      <c r="I3" s="161" t="s">
        <v>73</v>
      </c>
    </row>
    <row r="4" spans="2:9" ht="24.75" customHeight="1" thickBot="1" thickTop="1">
      <c r="B4" s="151"/>
      <c r="C4" s="157"/>
      <c r="D4" s="159"/>
      <c r="E4" s="160"/>
      <c r="F4" s="87" t="s">
        <v>74</v>
      </c>
      <c r="G4" s="87" t="s">
        <v>75</v>
      </c>
      <c r="H4" s="87" t="s">
        <v>76</v>
      </c>
      <c r="I4" s="162"/>
    </row>
    <row r="5" spans="2:9" ht="24.75" customHeight="1" thickTop="1">
      <c r="B5" s="146">
        <v>1</v>
      </c>
      <c r="C5" s="88" t="s">
        <v>77</v>
      </c>
      <c r="D5" s="16" t="s">
        <v>78</v>
      </c>
      <c r="E5" s="16" t="s">
        <v>50</v>
      </c>
      <c r="F5" s="89">
        <v>0</v>
      </c>
      <c r="G5" s="90"/>
      <c r="H5" s="90"/>
      <c r="I5" s="91" t="s">
        <v>137</v>
      </c>
    </row>
    <row r="6" spans="2:9" ht="24.75" customHeight="1">
      <c r="B6" s="147">
        <v>2</v>
      </c>
      <c r="C6" s="92" t="s">
        <v>79</v>
      </c>
      <c r="D6" s="38" t="s">
        <v>80</v>
      </c>
      <c r="E6" s="38" t="s">
        <v>81</v>
      </c>
      <c r="F6" s="140">
        <v>0</v>
      </c>
      <c r="G6" s="94"/>
      <c r="H6" s="94"/>
      <c r="I6" s="95" t="s">
        <v>138</v>
      </c>
    </row>
    <row r="7" spans="2:9" ht="24.75" customHeight="1">
      <c r="B7" s="147">
        <v>3</v>
      </c>
      <c r="C7" s="92" t="s">
        <v>82</v>
      </c>
      <c r="D7" s="38" t="s">
        <v>83</v>
      </c>
      <c r="E7" s="38" t="s">
        <v>81</v>
      </c>
      <c r="F7" s="140">
        <v>0</v>
      </c>
      <c r="G7" s="94"/>
      <c r="H7" s="94"/>
      <c r="I7" s="95" t="s">
        <v>139</v>
      </c>
    </row>
    <row r="8" spans="2:9" ht="24.75" customHeight="1">
      <c r="B8" s="147">
        <v>4</v>
      </c>
      <c r="C8" s="92" t="s">
        <v>84</v>
      </c>
      <c r="D8" s="38" t="s">
        <v>85</v>
      </c>
      <c r="E8" s="38" t="s">
        <v>50</v>
      </c>
      <c r="F8" s="96">
        <f>F5*F6/100</f>
        <v>0</v>
      </c>
      <c r="G8" s="94"/>
      <c r="H8" s="94"/>
      <c r="I8" s="95" t="s">
        <v>140</v>
      </c>
    </row>
    <row r="9" spans="2:9" ht="24.75" customHeight="1">
      <c r="B9" s="147">
        <v>5</v>
      </c>
      <c r="C9" s="92" t="s">
        <v>86</v>
      </c>
      <c r="D9" s="38" t="s">
        <v>87</v>
      </c>
      <c r="E9" s="38" t="s">
        <v>50</v>
      </c>
      <c r="F9" s="96">
        <f>F5*F7/100</f>
        <v>0</v>
      </c>
      <c r="G9" s="94"/>
      <c r="H9" s="94"/>
      <c r="I9" s="95" t="s">
        <v>141</v>
      </c>
    </row>
    <row r="10" spans="2:9" ht="37.5" customHeight="1">
      <c r="B10" s="147">
        <v>6</v>
      </c>
      <c r="C10" s="92" t="s">
        <v>88</v>
      </c>
      <c r="D10" s="38" t="s">
        <v>89</v>
      </c>
      <c r="E10" s="38" t="s">
        <v>50</v>
      </c>
      <c r="F10" s="93">
        <v>0</v>
      </c>
      <c r="G10" s="94" t="s">
        <v>90</v>
      </c>
      <c r="H10" s="94">
        <f>F8</f>
        <v>0</v>
      </c>
      <c r="I10" s="95" t="s">
        <v>142</v>
      </c>
    </row>
    <row r="11" spans="2:9" ht="24.75" customHeight="1">
      <c r="B11" s="147">
        <v>7</v>
      </c>
      <c r="C11" s="92" t="s">
        <v>91</v>
      </c>
      <c r="D11" s="38" t="s">
        <v>92</v>
      </c>
      <c r="E11" s="38" t="s">
        <v>93</v>
      </c>
      <c r="F11" s="93">
        <f>H11</f>
        <v>0</v>
      </c>
      <c r="G11" s="94" t="s">
        <v>94</v>
      </c>
      <c r="H11" s="94">
        <f>IF(F9=0,0,INT((F9-F10)/F8))</f>
        <v>0</v>
      </c>
      <c r="I11" s="95" t="s">
        <v>159</v>
      </c>
    </row>
    <row r="12" spans="2:9" ht="24.75" customHeight="1">
      <c r="B12" s="147">
        <v>8</v>
      </c>
      <c r="C12" s="92" t="s">
        <v>95</v>
      </c>
      <c r="D12" s="38" t="s">
        <v>96</v>
      </c>
      <c r="E12" s="38" t="s">
        <v>50</v>
      </c>
      <c r="F12" s="93">
        <f>H12</f>
        <v>0</v>
      </c>
      <c r="G12" s="94" t="s">
        <v>94</v>
      </c>
      <c r="H12" s="94">
        <f>IF(F8=0,0,IF(F8/8&lt;25,25,F8/8))</f>
        <v>0</v>
      </c>
      <c r="I12" s="95" t="s">
        <v>144</v>
      </c>
    </row>
    <row r="13" spans="2:9" ht="24.75" customHeight="1" thickBot="1">
      <c r="B13" s="148">
        <v>9</v>
      </c>
      <c r="C13" s="57" t="s">
        <v>97</v>
      </c>
      <c r="D13" s="141" t="s">
        <v>98</v>
      </c>
      <c r="E13" s="141" t="s">
        <v>50</v>
      </c>
      <c r="F13" s="142">
        <f>H13</f>
        <v>0</v>
      </c>
      <c r="G13" s="143" t="s">
        <v>94</v>
      </c>
      <c r="H13" s="143">
        <f>IF(F11=0,0,IF(F8/8&gt;8,F8/8*(F11-1),8*(F11-1)))</f>
        <v>0</v>
      </c>
      <c r="I13" s="144" t="s">
        <v>143</v>
      </c>
    </row>
    <row r="14" spans="2:9" ht="24.75" customHeight="1" thickTop="1">
      <c r="B14" s="146">
        <v>10</v>
      </c>
      <c r="C14" s="88" t="s">
        <v>99</v>
      </c>
      <c r="D14" s="16" t="s">
        <v>100</v>
      </c>
      <c r="E14" s="16" t="s">
        <v>50</v>
      </c>
      <c r="F14" s="145">
        <f>F11*F8+F10+F12</f>
        <v>0</v>
      </c>
      <c r="G14" s="90"/>
      <c r="H14" s="90"/>
      <c r="I14" s="91" t="s">
        <v>145</v>
      </c>
    </row>
    <row r="15" spans="2:9" ht="24.75" customHeight="1">
      <c r="B15" s="147">
        <v>11</v>
      </c>
      <c r="C15" s="92" t="s">
        <v>101</v>
      </c>
      <c r="D15" s="38" t="s">
        <v>102</v>
      </c>
      <c r="E15" s="38" t="s">
        <v>50</v>
      </c>
      <c r="F15" s="96">
        <f>F8*F11+F10+F12+F13</f>
        <v>0</v>
      </c>
      <c r="G15" s="96"/>
      <c r="H15" s="96"/>
      <c r="I15" s="95" t="s">
        <v>146</v>
      </c>
    </row>
    <row r="16" spans="2:9" ht="24.75" customHeight="1" thickBot="1">
      <c r="B16" s="149">
        <v>12</v>
      </c>
      <c r="C16" s="48" t="s">
        <v>104</v>
      </c>
      <c r="D16" s="25" t="s">
        <v>103</v>
      </c>
      <c r="E16" s="25"/>
      <c r="F16" s="97">
        <f>IF(F5=0,0,F15/F5)</f>
        <v>0</v>
      </c>
      <c r="G16" s="25"/>
      <c r="H16" s="25"/>
      <c r="I16" s="98" t="s">
        <v>147</v>
      </c>
    </row>
    <row r="17" ht="17.25" thickTop="1"/>
    <row r="19" ht="16.5">
      <c r="B19" s="201" t="s">
        <v>180</v>
      </c>
    </row>
    <row r="20" ht="16.5">
      <c r="B20" s="201" t="s">
        <v>181</v>
      </c>
    </row>
    <row r="21" ht="16.5">
      <c r="B21" s="201" t="s">
        <v>182</v>
      </c>
    </row>
    <row r="22" ht="16.5">
      <c r="B22" s="201" t="s">
        <v>183</v>
      </c>
    </row>
    <row r="23" ht="16.5">
      <c r="B23" s="201" t="s">
        <v>184</v>
      </c>
    </row>
    <row r="24" ht="16.5">
      <c r="B24" s="201" t="s">
        <v>185</v>
      </c>
    </row>
    <row r="25" ht="16.5">
      <c r="B25" s="201" t="s">
        <v>186</v>
      </c>
    </row>
  </sheetData>
  <sheetProtection/>
  <mergeCells count="7">
    <mergeCell ref="B3:B4"/>
    <mergeCell ref="C1:I1"/>
    <mergeCell ref="F3:H3"/>
    <mergeCell ref="C3:C4"/>
    <mergeCell ref="D3:D4"/>
    <mergeCell ref="E3:E4"/>
    <mergeCell ref="I3:I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5.00390625" style="0" customWidth="1"/>
    <col min="2" max="2" width="13.00390625" style="8" customWidth="1"/>
    <col min="3" max="3" width="23.00390625" style="8" customWidth="1"/>
    <col min="4" max="4" width="10.875" style="8" customWidth="1"/>
    <col min="5" max="5" width="15.875" style="8" customWidth="1"/>
    <col min="6" max="6" width="18.25390625" style="10" customWidth="1"/>
    <col min="7" max="7" width="17.25390625" style="8" customWidth="1"/>
    <col min="8" max="8" width="20.25390625" style="8" customWidth="1"/>
    <col min="9" max="9" width="18.875" style="5" customWidth="1"/>
    <col min="10" max="10" width="33.25390625" style="4" customWidth="1"/>
    <col min="11" max="11" width="9.00390625" style="2" customWidth="1"/>
    <col min="12" max="14" width="9.00390625" style="3" customWidth="1"/>
  </cols>
  <sheetData>
    <row r="1" spans="2:9" ht="26.25" customHeight="1">
      <c r="B1" s="184" t="s">
        <v>166</v>
      </c>
      <c r="C1" s="185"/>
      <c r="D1" s="185"/>
      <c r="E1" s="185"/>
      <c r="F1" s="185"/>
      <c r="G1" s="185"/>
      <c r="H1" s="63"/>
      <c r="I1" s="63"/>
    </row>
    <row r="2" spans="2:8" ht="25.5" customHeight="1" thickBot="1">
      <c r="B2" s="169" t="s">
        <v>167</v>
      </c>
      <c r="C2" s="174"/>
      <c r="D2" s="174"/>
      <c r="E2" s="174"/>
      <c r="F2" s="174"/>
      <c r="G2" s="175"/>
      <c r="H2" s="7"/>
    </row>
    <row r="3" spans="2:20" ht="24.75" customHeight="1" thickTop="1">
      <c r="B3" s="118" t="s">
        <v>0</v>
      </c>
      <c r="C3" s="119" t="s">
        <v>1</v>
      </c>
      <c r="D3" s="119" t="s">
        <v>2</v>
      </c>
      <c r="E3" s="119" t="s">
        <v>52</v>
      </c>
      <c r="F3" s="188" t="s">
        <v>12</v>
      </c>
      <c r="G3" s="189"/>
      <c r="O3" s="1"/>
      <c r="P3" s="1"/>
      <c r="Q3" s="1"/>
      <c r="R3" s="1"/>
      <c r="S3" s="1"/>
      <c r="T3" s="1"/>
    </row>
    <row r="4" spans="2:20" ht="24.75" customHeight="1">
      <c r="B4" s="45">
        <v>1</v>
      </c>
      <c r="C4" s="18" t="s">
        <v>51</v>
      </c>
      <c r="D4" s="18" t="s">
        <v>48</v>
      </c>
      <c r="E4" s="47">
        <v>0</v>
      </c>
      <c r="F4" s="163" t="s">
        <v>172</v>
      </c>
      <c r="G4" s="164"/>
      <c r="O4" s="1"/>
      <c r="P4" s="1"/>
      <c r="Q4" s="1"/>
      <c r="R4" s="1"/>
      <c r="S4" s="1"/>
      <c r="T4" s="1"/>
    </row>
    <row r="5" spans="2:20" ht="24.75" customHeight="1">
      <c r="B5" s="45">
        <v>2</v>
      </c>
      <c r="C5" s="18" t="s">
        <v>46</v>
      </c>
      <c r="D5" s="18" t="s">
        <v>48</v>
      </c>
      <c r="E5" s="47">
        <v>0</v>
      </c>
      <c r="F5" s="163" t="s">
        <v>173</v>
      </c>
      <c r="G5" s="164"/>
      <c r="O5" s="1"/>
      <c r="P5" s="1"/>
      <c r="Q5" s="1"/>
      <c r="R5" s="1"/>
      <c r="S5" s="1"/>
      <c r="T5" s="1"/>
    </row>
    <row r="6" spans="2:20" ht="24.75" customHeight="1">
      <c r="B6" s="17">
        <v>3</v>
      </c>
      <c r="C6" s="18" t="s">
        <v>32</v>
      </c>
      <c r="D6" s="19" t="s">
        <v>45</v>
      </c>
      <c r="E6" s="99">
        <f>'透天小型住宅建築面積概算'!F5</f>
        <v>0</v>
      </c>
      <c r="F6" s="163" t="s">
        <v>174</v>
      </c>
      <c r="G6" s="190"/>
      <c r="O6" s="1"/>
      <c r="P6" s="1"/>
      <c r="Q6" s="1"/>
      <c r="R6" s="1"/>
      <c r="S6" s="1"/>
      <c r="T6" s="1"/>
    </row>
    <row r="7" spans="2:20" ht="24.75" customHeight="1">
      <c r="B7" s="17">
        <v>4</v>
      </c>
      <c r="C7" s="18" t="s">
        <v>47</v>
      </c>
      <c r="D7" s="18" t="s">
        <v>49</v>
      </c>
      <c r="E7" s="46">
        <f>E6*E5</f>
        <v>0</v>
      </c>
      <c r="F7" s="163" t="s">
        <v>175</v>
      </c>
      <c r="G7" s="172"/>
      <c r="O7" s="1"/>
      <c r="P7" s="1"/>
      <c r="Q7" s="1"/>
      <c r="R7" s="1"/>
      <c r="S7" s="1"/>
      <c r="T7" s="1"/>
    </row>
    <row r="8" spans="2:8" ht="24.75" customHeight="1">
      <c r="B8" s="20">
        <v>5</v>
      </c>
      <c r="C8" s="21" t="s">
        <v>33</v>
      </c>
      <c r="D8" s="22" t="s">
        <v>34</v>
      </c>
      <c r="E8" s="75">
        <f>'透天小型住宅建築面積概算'!F15</f>
        <v>0</v>
      </c>
      <c r="F8" s="165" t="s">
        <v>127</v>
      </c>
      <c r="G8" s="166"/>
      <c r="H8" s="9"/>
    </row>
    <row r="9" spans="2:8" ht="24.75" customHeight="1" thickBot="1">
      <c r="B9" s="23">
        <v>6</v>
      </c>
      <c r="C9" s="24" t="s">
        <v>33</v>
      </c>
      <c r="D9" s="25" t="s">
        <v>35</v>
      </c>
      <c r="E9" s="26">
        <f>E8/3.3058</f>
        <v>0</v>
      </c>
      <c r="F9" s="167" t="s">
        <v>127</v>
      </c>
      <c r="G9" s="168"/>
      <c r="H9" s="9"/>
    </row>
    <row r="10" spans="2:8" ht="19.5" customHeight="1" thickTop="1">
      <c r="B10" s="71"/>
      <c r="C10" s="84"/>
      <c r="D10" s="68"/>
      <c r="E10" s="72"/>
      <c r="F10" s="73"/>
      <c r="G10" s="74"/>
      <c r="H10" s="9"/>
    </row>
    <row r="11" spans="2:8" ht="27.75" customHeight="1" thickBot="1">
      <c r="B11" s="169" t="s">
        <v>168</v>
      </c>
      <c r="C11" s="170"/>
      <c r="D11" s="170"/>
      <c r="E11" s="170"/>
      <c r="F11" s="170"/>
      <c r="G11" s="74"/>
      <c r="H11" s="9"/>
    </row>
    <row r="12" spans="2:8" ht="24.75" customHeight="1" thickTop="1">
      <c r="B12" s="121" t="s">
        <v>0</v>
      </c>
      <c r="C12" s="122" t="s">
        <v>1</v>
      </c>
      <c r="D12" s="122" t="s">
        <v>2</v>
      </c>
      <c r="E12" s="123" t="s">
        <v>66</v>
      </c>
      <c r="F12" s="124" t="s">
        <v>12</v>
      </c>
      <c r="G12" s="74"/>
      <c r="H12" s="9"/>
    </row>
    <row r="13" spans="2:8" ht="24.75" customHeight="1">
      <c r="B13" s="20">
        <v>1</v>
      </c>
      <c r="C13" s="28" t="s">
        <v>36</v>
      </c>
      <c r="D13" s="22" t="s">
        <v>160</v>
      </c>
      <c r="E13" s="77">
        <v>0</v>
      </c>
      <c r="F13" s="113" t="s">
        <v>125</v>
      </c>
      <c r="G13" s="74"/>
      <c r="H13" s="9"/>
    </row>
    <row r="14" spans="2:8" ht="24.75" customHeight="1">
      <c r="B14" s="20">
        <v>3</v>
      </c>
      <c r="C14" s="28" t="s">
        <v>37</v>
      </c>
      <c r="D14" s="22" t="s">
        <v>65</v>
      </c>
      <c r="E14" s="78">
        <v>0</v>
      </c>
      <c r="F14" s="113" t="s">
        <v>125</v>
      </c>
      <c r="G14" s="74"/>
      <c r="H14" s="9"/>
    </row>
    <row r="15" spans="2:8" ht="24.75" customHeight="1" thickBot="1">
      <c r="B15" s="23">
        <v>2</v>
      </c>
      <c r="C15" s="25" t="s">
        <v>39</v>
      </c>
      <c r="D15" s="76" t="s">
        <v>67</v>
      </c>
      <c r="E15" s="26">
        <f>E8</f>
        <v>0</v>
      </c>
      <c r="F15" s="114" t="s">
        <v>126</v>
      </c>
      <c r="G15" s="74"/>
      <c r="H15" s="9"/>
    </row>
    <row r="16" spans="2:3" ht="17.25" thickTop="1">
      <c r="B16" s="176" t="s">
        <v>69</v>
      </c>
      <c r="C16" s="177"/>
    </row>
    <row r="17" spans="2:9" ht="29.25" customHeight="1" thickBot="1">
      <c r="B17" s="169" t="s">
        <v>169</v>
      </c>
      <c r="C17" s="173"/>
      <c r="D17" s="173"/>
      <c r="E17" s="173"/>
      <c r="F17" s="173"/>
      <c r="G17" s="174"/>
      <c r="H17" s="175"/>
      <c r="I17" s="175"/>
    </row>
    <row r="18" spans="2:9" ht="24.75" customHeight="1" thickTop="1">
      <c r="B18" s="121" t="s">
        <v>0</v>
      </c>
      <c r="C18" s="122" t="s">
        <v>1</v>
      </c>
      <c r="D18" s="122" t="s">
        <v>2</v>
      </c>
      <c r="E18" s="122" t="s">
        <v>150</v>
      </c>
      <c r="F18" s="125" t="s">
        <v>151</v>
      </c>
      <c r="G18" s="125" t="s">
        <v>152</v>
      </c>
      <c r="H18" s="122" t="s">
        <v>153</v>
      </c>
      <c r="I18" s="124" t="s">
        <v>12</v>
      </c>
    </row>
    <row r="19" spans="2:9" ht="24.75" customHeight="1">
      <c r="B19" s="126"/>
      <c r="C19" s="127"/>
      <c r="D19" s="128"/>
      <c r="E19" s="128"/>
      <c r="F19" s="129" t="s">
        <v>154</v>
      </c>
      <c r="G19" s="127" t="s">
        <v>154</v>
      </c>
      <c r="H19" s="129" t="s">
        <v>155</v>
      </c>
      <c r="I19" s="130"/>
    </row>
    <row r="20" spans="2:9" ht="24.75" customHeight="1">
      <c r="B20" s="20">
        <v>1</v>
      </c>
      <c r="C20" s="28" t="s">
        <v>36</v>
      </c>
      <c r="D20" s="22" t="s">
        <v>161</v>
      </c>
      <c r="E20" s="79">
        <f>E13*E8</f>
        <v>0</v>
      </c>
      <c r="F20" s="37">
        <v>0</v>
      </c>
      <c r="G20" s="30">
        <f>F20*E20</f>
        <v>0</v>
      </c>
      <c r="H20" s="67">
        <f>IF(F20=0,0,G20/$G$23*100)</f>
        <v>0</v>
      </c>
      <c r="I20" s="113" t="s">
        <v>128</v>
      </c>
    </row>
    <row r="21" spans="2:9" ht="24.75" customHeight="1">
      <c r="B21" s="20">
        <v>3</v>
      </c>
      <c r="C21" s="28" t="s">
        <v>37</v>
      </c>
      <c r="D21" s="22" t="s">
        <v>38</v>
      </c>
      <c r="E21" s="80">
        <f>E14*E8</f>
        <v>0</v>
      </c>
      <c r="F21" s="37">
        <v>0</v>
      </c>
      <c r="G21" s="30">
        <f>F21*E21</f>
        <v>0</v>
      </c>
      <c r="H21" s="67">
        <f>IF(F21=0,0,G21/$G$23*100)</f>
        <v>0</v>
      </c>
      <c r="I21" s="113" t="s">
        <v>128</v>
      </c>
    </row>
    <row r="22" spans="2:9" ht="24.75" customHeight="1">
      <c r="B22" s="20">
        <v>2</v>
      </c>
      <c r="C22" s="28" t="s">
        <v>39</v>
      </c>
      <c r="D22" s="22" t="s">
        <v>40</v>
      </c>
      <c r="E22" s="80">
        <f>E8</f>
        <v>0</v>
      </c>
      <c r="F22" s="37">
        <v>0</v>
      </c>
      <c r="G22" s="30">
        <f>F22*E22</f>
        <v>0</v>
      </c>
      <c r="H22" s="67">
        <f>IF(F22=0,0,G22/$G$23*100)</f>
        <v>0</v>
      </c>
      <c r="I22" s="113" t="s">
        <v>128</v>
      </c>
    </row>
    <row r="23" spans="2:9" ht="24.75" customHeight="1">
      <c r="B23" s="20">
        <v>4</v>
      </c>
      <c r="C23" s="28" t="s">
        <v>41</v>
      </c>
      <c r="D23" s="28" t="s">
        <v>42</v>
      </c>
      <c r="E23" s="43">
        <v>1</v>
      </c>
      <c r="F23" s="29">
        <f>E20*F20+E21*F21+E22*F22</f>
        <v>0</v>
      </c>
      <c r="G23" s="31">
        <f>SUM(G20:G22)</f>
        <v>0</v>
      </c>
      <c r="H23" s="67">
        <f>IF(F23=0,0,G23/$G$23*100)</f>
        <v>0</v>
      </c>
      <c r="I23" s="32"/>
    </row>
    <row r="24" spans="2:9" ht="24.75" customHeight="1">
      <c r="B24" s="20">
        <v>5</v>
      </c>
      <c r="C24" s="28" t="s">
        <v>43</v>
      </c>
      <c r="D24" s="22" t="s">
        <v>40</v>
      </c>
      <c r="E24" s="43">
        <v>1</v>
      </c>
      <c r="F24" s="29">
        <f>IF(G23=0,0,F23/E8)</f>
        <v>0</v>
      </c>
      <c r="G24" s="33"/>
      <c r="H24" s="33"/>
      <c r="I24" s="32"/>
    </row>
    <row r="25" spans="2:9" ht="24.75" customHeight="1" thickBot="1">
      <c r="B25" s="23">
        <v>6</v>
      </c>
      <c r="C25" s="25" t="s">
        <v>43</v>
      </c>
      <c r="D25" s="25" t="s">
        <v>44</v>
      </c>
      <c r="E25" s="44">
        <v>1</v>
      </c>
      <c r="F25" s="34">
        <f>IF(G23=0,0,G23/E9)</f>
        <v>0</v>
      </c>
      <c r="G25" s="35"/>
      <c r="H25" s="35"/>
      <c r="I25" s="36"/>
    </row>
    <row r="26" spans="2:4" ht="17.25" thickTop="1">
      <c r="B26" s="176" t="s">
        <v>69</v>
      </c>
      <c r="C26" s="177"/>
      <c r="D26" s="12"/>
    </row>
    <row r="27" spans="2:8" ht="30" customHeight="1" thickBot="1">
      <c r="B27" s="169" t="s">
        <v>170</v>
      </c>
      <c r="C27" s="173"/>
      <c r="D27" s="173"/>
      <c r="E27" s="173"/>
      <c r="F27" s="173"/>
      <c r="G27" s="174"/>
      <c r="H27" s="6"/>
    </row>
    <row r="28" spans="2:8" ht="24.75" customHeight="1" thickTop="1">
      <c r="B28" s="131" t="s">
        <v>0</v>
      </c>
      <c r="C28" s="132" t="s">
        <v>1</v>
      </c>
      <c r="D28" s="132" t="s">
        <v>2</v>
      </c>
      <c r="E28" s="132" t="s">
        <v>18</v>
      </c>
      <c r="F28" s="133" t="s">
        <v>62</v>
      </c>
      <c r="G28" s="134" t="s">
        <v>19</v>
      </c>
      <c r="H28" s="13"/>
    </row>
    <row r="29" spans="2:8" ht="24.75" customHeight="1">
      <c r="B29" s="20">
        <v>1</v>
      </c>
      <c r="C29" s="38" t="s">
        <v>5</v>
      </c>
      <c r="D29" s="22" t="s">
        <v>4</v>
      </c>
      <c r="E29" s="82">
        <v>1.39</v>
      </c>
      <c r="F29" s="29">
        <f>$F$31/$E$31*E29</f>
        <v>0</v>
      </c>
      <c r="G29" s="40" t="s">
        <v>21</v>
      </c>
      <c r="H29" s="13"/>
    </row>
    <row r="30" spans="2:8" ht="24.75" customHeight="1">
      <c r="B30" s="20">
        <v>2</v>
      </c>
      <c r="C30" s="38" t="s">
        <v>15</v>
      </c>
      <c r="D30" s="22" t="s">
        <v>4</v>
      </c>
      <c r="E30" s="82">
        <v>1.08</v>
      </c>
      <c r="F30" s="29">
        <f>$F$31/$E$31*E30</f>
        <v>0</v>
      </c>
      <c r="G30" s="40" t="s">
        <v>22</v>
      </c>
      <c r="H30" s="13"/>
    </row>
    <row r="31" spans="2:8" ht="24.75" customHeight="1">
      <c r="B31" s="20">
        <v>3</v>
      </c>
      <c r="C31" s="38" t="s">
        <v>6</v>
      </c>
      <c r="D31" s="22" t="s">
        <v>4</v>
      </c>
      <c r="E31" s="82">
        <v>41.61</v>
      </c>
      <c r="F31" s="29">
        <f>G23</f>
        <v>0</v>
      </c>
      <c r="G31" s="40" t="s">
        <v>23</v>
      </c>
      <c r="H31" s="13"/>
    </row>
    <row r="32" spans="2:8" ht="24.75" customHeight="1">
      <c r="B32" s="20">
        <v>4</v>
      </c>
      <c r="C32" s="38" t="s">
        <v>7</v>
      </c>
      <c r="D32" s="22" t="s">
        <v>4</v>
      </c>
      <c r="E32" s="82">
        <v>11.75</v>
      </c>
      <c r="F32" s="29">
        <f aca="true" t="shared" si="0" ref="F32:F37">$F$31/$E$31*E32</f>
        <v>0</v>
      </c>
      <c r="G32" s="40" t="s">
        <v>24</v>
      </c>
      <c r="H32" s="13"/>
    </row>
    <row r="33" spans="2:8" ht="24.75" customHeight="1">
      <c r="B33" s="20">
        <v>5</v>
      </c>
      <c r="C33" s="38" t="s">
        <v>8</v>
      </c>
      <c r="D33" s="22" t="s">
        <v>4</v>
      </c>
      <c r="E33" s="82">
        <v>21.36</v>
      </c>
      <c r="F33" s="29">
        <f t="shared" si="0"/>
        <v>0</v>
      </c>
      <c r="G33" s="40" t="s">
        <v>25</v>
      </c>
      <c r="H33" s="13"/>
    </row>
    <row r="34" spans="2:8" ht="24.75" customHeight="1">
      <c r="B34" s="20">
        <v>6</v>
      </c>
      <c r="C34" s="38" t="s">
        <v>9</v>
      </c>
      <c r="D34" s="22" t="s">
        <v>4</v>
      </c>
      <c r="E34" s="82">
        <v>7.34</v>
      </c>
      <c r="F34" s="29">
        <f t="shared" si="0"/>
        <v>0</v>
      </c>
      <c r="G34" s="40" t="s">
        <v>26</v>
      </c>
      <c r="H34" s="13"/>
    </row>
    <row r="35" spans="2:8" ht="24.75" customHeight="1">
      <c r="B35" s="20">
        <v>7</v>
      </c>
      <c r="C35" s="38" t="s">
        <v>16</v>
      </c>
      <c r="D35" s="22" t="s">
        <v>4</v>
      </c>
      <c r="E35" s="82">
        <v>2.45</v>
      </c>
      <c r="F35" s="29">
        <f t="shared" si="0"/>
        <v>0</v>
      </c>
      <c r="G35" s="40" t="s">
        <v>27</v>
      </c>
      <c r="H35" s="13"/>
    </row>
    <row r="36" spans="2:8" ht="24.75" customHeight="1">
      <c r="B36" s="20">
        <v>8</v>
      </c>
      <c r="C36" s="38" t="s">
        <v>17</v>
      </c>
      <c r="D36" s="22" t="s">
        <v>4</v>
      </c>
      <c r="E36" s="82">
        <v>3.71</v>
      </c>
      <c r="F36" s="29">
        <f t="shared" si="0"/>
        <v>0</v>
      </c>
      <c r="G36" s="40" t="s">
        <v>28</v>
      </c>
      <c r="H36" s="13"/>
    </row>
    <row r="37" spans="2:8" ht="24.75" customHeight="1">
      <c r="B37" s="20">
        <v>9</v>
      </c>
      <c r="C37" s="38" t="s">
        <v>20</v>
      </c>
      <c r="D37" s="22" t="s">
        <v>4</v>
      </c>
      <c r="E37" s="82">
        <v>9.31</v>
      </c>
      <c r="F37" s="29">
        <f t="shared" si="0"/>
        <v>0</v>
      </c>
      <c r="G37" s="40" t="s">
        <v>29</v>
      </c>
      <c r="H37" s="64"/>
    </row>
    <row r="38" spans="2:8" ht="24.75" customHeight="1">
      <c r="B38" s="20">
        <v>10</v>
      </c>
      <c r="C38" s="38" t="s">
        <v>53</v>
      </c>
      <c r="D38" s="22" t="s">
        <v>4</v>
      </c>
      <c r="E38" s="83">
        <f>SUM(E29:E37)</f>
        <v>100</v>
      </c>
      <c r="F38" s="29">
        <f>SUM(F29:F37)</f>
        <v>0</v>
      </c>
      <c r="G38" s="39"/>
      <c r="H38" s="13"/>
    </row>
    <row r="39" spans="2:8" ht="24.75" customHeight="1">
      <c r="B39" s="20">
        <v>11</v>
      </c>
      <c r="C39" s="28" t="s">
        <v>11</v>
      </c>
      <c r="D39" s="22" t="s">
        <v>45</v>
      </c>
      <c r="E39" s="41">
        <v>1</v>
      </c>
      <c r="F39" s="29">
        <f>IF(F38=0,0,F38/E8)</f>
        <v>0</v>
      </c>
      <c r="G39" s="32"/>
      <c r="H39" s="11"/>
    </row>
    <row r="40" spans="2:8" ht="24.75" customHeight="1" thickBot="1">
      <c r="B40" s="23">
        <v>12</v>
      </c>
      <c r="C40" s="25" t="s">
        <v>11</v>
      </c>
      <c r="D40" s="25" t="s">
        <v>10</v>
      </c>
      <c r="E40" s="42">
        <v>1</v>
      </c>
      <c r="F40" s="34">
        <f>IF(F38=0,0,F38/E9)</f>
        <v>0</v>
      </c>
      <c r="G40" s="36"/>
      <c r="H40" s="11"/>
    </row>
    <row r="41" ht="17.25" thickTop="1">
      <c r="B41" s="81" t="s">
        <v>68</v>
      </c>
    </row>
    <row r="42" spans="2:10" ht="27.75" customHeight="1" thickBot="1">
      <c r="B42" s="169" t="s">
        <v>171</v>
      </c>
      <c r="C42" s="173"/>
      <c r="D42" s="173"/>
      <c r="E42" s="173"/>
      <c r="F42" s="173"/>
      <c r="G42" s="174"/>
      <c r="H42" s="175"/>
      <c r="I42" s="175"/>
      <c r="J42" s="175"/>
    </row>
    <row r="43" spans="2:14" ht="24.75" customHeight="1" thickTop="1">
      <c r="B43" s="118" t="s">
        <v>0</v>
      </c>
      <c r="C43" s="119" t="s">
        <v>1</v>
      </c>
      <c r="D43" s="119" t="s">
        <v>2</v>
      </c>
      <c r="E43" s="119" t="s">
        <v>3</v>
      </c>
      <c r="F43" s="120" t="s">
        <v>156</v>
      </c>
      <c r="G43" s="119" t="s">
        <v>157</v>
      </c>
      <c r="H43" s="119" t="s">
        <v>158</v>
      </c>
      <c r="I43" s="186" t="s">
        <v>12</v>
      </c>
      <c r="J43" s="187"/>
      <c r="L43"/>
      <c r="M43"/>
      <c r="N43"/>
    </row>
    <row r="44" spans="2:14" ht="24.75" customHeight="1">
      <c r="B44" s="27">
        <v>1</v>
      </c>
      <c r="C44" s="28" t="s">
        <v>30</v>
      </c>
      <c r="D44" s="28" t="s">
        <v>50</v>
      </c>
      <c r="E44" s="49">
        <f>E6</f>
        <v>0</v>
      </c>
      <c r="F44" s="52">
        <f>E4</f>
        <v>0</v>
      </c>
      <c r="G44" s="51">
        <f>F44*E44</f>
        <v>0</v>
      </c>
      <c r="H44" s="69">
        <f>IF(F44=0,0,G44/$G$54*100)</f>
        <v>0</v>
      </c>
      <c r="I44" s="171" t="s">
        <v>129</v>
      </c>
      <c r="J44" s="164"/>
      <c r="L44"/>
      <c r="M44"/>
      <c r="N44"/>
    </row>
    <row r="45" spans="2:14" ht="36.75" customHeight="1">
      <c r="B45" s="27">
        <v>2</v>
      </c>
      <c r="C45" s="28" t="s">
        <v>178</v>
      </c>
      <c r="D45" s="28" t="s">
        <v>4</v>
      </c>
      <c r="E45" s="50">
        <v>0</v>
      </c>
      <c r="F45" s="52">
        <f>E7</f>
        <v>0</v>
      </c>
      <c r="G45" s="51">
        <f>F45*E45/100</f>
        <v>0</v>
      </c>
      <c r="H45" s="69">
        <f aca="true" t="shared" si="1" ref="H45:H50">IF(F45=0,0,G45/$G$54*100)</f>
        <v>0</v>
      </c>
      <c r="I45" s="171" t="s">
        <v>130</v>
      </c>
      <c r="J45" s="164"/>
      <c r="L45"/>
      <c r="M45"/>
      <c r="N45"/>
    </row>
    <row r="46" spans="2:14" ht="24.75" customHeight="1">
      <c r="B46" s="27">
        <v>3</v>
      </c>
      <c r="C46" s="28" t="s">
        <v>53</v>
      </c>
      <c r="D46" s="28" t="s">
        <v>50</v>
      </c>
      <c r="E46" s="49">
        <f>E8</f>
        <v>0</v>
      </c>
      <c r="F46" s="52">
        <f>F39</f>
        <v>0</v>
      </c>
      <c r="G46" s="51">
        <f>F46*E46</f>
        <v>0</v>
      </c>
      <c r="H46" s="69">
        <f t="shared" si="1"/>
        <v>0</v>
      </c>
      <c r="I46" s="171" t="s">
        <v>149</v>
      </c>
      <c r="J46" s="164"/>
      <c r="L46"/>
      <c r="M46"/>
      <c r="N46"/>
    </row>
    <row r="47" spans="2:14" ht="24.75" customHeight="1">
      <c r="B47" s="27">
        <v>4</v>
      </c>
      <c r="C47" s="28" t="s">
        <v>162</v>
      </c>
      <c r="D47" s="28" t="s">
        <v>163</v>
      </c>
      <c r="E47" s="50">
        <v>0</v>
      </c>
      <c r="F47" s="52">
        <f>G46</f>
        <v>0</v>
      </c>
      <c r="G47" s="51">
        <f>E47*F47/100</f>
        <v>0</v>
      </c>
      <c r="H47" s="69">
        <f t="shared" si="1"/>
        <v>0</v>
      </c>
      <c r="I47" s="171" t="s">
        <v>164</v>
      </c>
      <c r="J47" s="164"/>
      <c r="L47"/>
      <c r="M47"/>
      <c r="N47"/>
    </row>
    <row r="48" spans="2:14" ht="24.75" customHeight="1">
      <c r="B48" s="27">
        <v>5</v>
      </c>
      <c r="C48" s="28" t="s">
        <v>56</v>
      </c>
      <c r="D48" s="28" t="s">
        <v>4</v>
      </c>
      <c r="E48" s="50">
        <v>0</v>
      </c>
      <c r="F48" s="52">
        <f>G46</f>
        <v>0</v>
      </c>
      <c r="G48" s="51">
        <f>F48*E48/100</f>
        <v>0</v>
      </c>
      <c r="H48" s="69">
        <f t="shared" si="1"/>
        <v>0</v>
      </c>
      <c r="I48" s="171" t="s">
        <v>165</v>
      </c>
      <c r="J48" s="164"/>
      <c r="L48"/>
      <c r="M48"/>
      <c r="N48"/>
    </row>
    <row r="49" spans="2:14" ht="24.75" customHeight="1">
      <c r="B49" s="27">
        <v>6</v>
      </c>
      <c r="C49" s="28" t="s">
        <v>54</v>
      </c>
      <c r="D49" s="28" t="s">
        <v>4</v>
      </c>
      <c r="E49" s="50">
        <v>0</v>
      </c>
      <c r="F49" s="52">
        <f>G46</f>
        <v>0</v>
      </c>
      <c r="G49" s="51">
        <f>F49*E49/100</f>
        <v>0</v>
      </c>
      <c r="H49" s="69">
        <f t="shared" si="1"/>
        <v>0</v>
      </c>
      <c r="I49" s="171" t="s">
        <v>131</v>
      </c>
      <c r="J49" s="164"/>
      <c r="L49"/>
      <c r="M49"/>
      <c r="N49"/>
    </row>
    <row r="50" spans="2:14" ht="24.75" customHeight="1">
      <c r="B50" s="27">
        <v>7</v>
      </c>
      <c r="C50" s="28" t="s">
        <v>57</v>
      </c>
      <c r="D50" s="28" t="s">
        <v>14</v>
      </c>
      <c r="E50" s="49">
        <v>1</v>
      </c>
      <c r="F50" s="135">
        <v>0</v>
      </c>
      <c r="G50" s="51">
        <f>F50*E50</f>
        <v>0</v>
      </c>
      <c r="H50" s="69">
        <f t="shared" si="1"/>
        <v>0</v>
      </c>
      <c r="I50" s="171" t="s">
        <v>132</v>
      </c>
      <c r="J50" s="164"/>
      <c r="L50"/>
      <c r="M50"/>
      <c r="N50"/>
    </row>
    <row r="51" spans="2:14" ht="24.75" customHeight="1">
      <c r="B51" s="27">
        <v>8</v>
      </c>
      <c r="C51" s="28" t="s">
        <v>55</v>
      </c>
      <c r="D51" s="28" t="s">
        <v>4</v>
      </c>
      <c r="E51" s="50">
        <v>0</v>
      </c>
      <c r="F51" s="52">
        <f>SUM(G44:G50)*(100+E51)/100</f>
        <v>0</v>
      </c>
      <c r="G51" s="51">
        <f>F51*E51/100</f>
        <v>0</v>
      </c>
      <c r="H51" s="115" t="s">
        <v>63</v>
      </c>
      <c r="I51" s="171" t="s">
        <v>133</v>
      </c>
      <c r="J51" s="164"/>
      <c r="L51"/>
      <c r="M51"/>
      <c r="N51"/>
    </row>
    <row r="52" spans="2:14" ht="24.75" customHeight="1">
      <c r="B52" s="27">
        <v>9</v>
      </c>
      <c r="C52" s="28" t="s">
        <v>64</v>
      </c>
      <c r="D52" s="28" t="s">
        <v>4</v>
      </c>
      <c r="E52" s="50">
        <v>0</v>
      </c>
      <c r="F52" s="52">
        <f>SUM(G44:G51)</f>
        <v>0</v>
      </c>
      <c r="G52" s="51">
        <f>F52*E52/100</f>
        <v>0</v>
      </c>
      <c r="H52" s="115" t="s">
        <v>13</v>
      </c>
      <c r="I52" s="171" t="s">
        <v>134</v>
      </c>
      <c r="J52" s="164"/>
      <c r="L52"/>
      <c r="M52"/>
      <c r="N52"/>
    </row>
    <row r="53" spans="2:14" ht="24.75" customHeight="1" thickBot="1">
      <c r="B53" s="57">
        <v>10</v>
      </c>
      <c r="C53" s="58" t="s">
        <v>31</v>
      </c>
      <c r="D53" s="58" t="s">
        <v>4</v>
      </c>
      <c r="E53" s="117">
        <v>0</v>
      </c>
      <c r="F53" s="59">
        <f>SUM(G44:G52)</f>
        <v>0</v>
      </c>
      <c r="G53" s="60">
        <f>F53*E53/100</f>
        <v>0</v>
      </c>
      <c r="H53" s="116" t="s">
        <v>13</v>
      </c>
      <c r="I53" s="180" t="s">
        <v>148</v>
      </c>
      <c r="J53" s="181"/>
      <c r="L53"/>
      <c r="M53"/>
      <c r="N53"/>
    </row>
    <row r="54" spans="2:14" ht="24.75" customHeight="1" thickTop="1">
      <c r="B54" s="14">
        <v>11</v>
      </c>
      <c r="C54" s="15" t="s">
        <v>58</v>
      </c>
      <c r="D54" s="15" t="s">
        <v>14</v>
      </c>
      <c r="E54" s="61">
        <v>1</v>
      </c>
      <c r="F54" s="66" t="s">
        <v>13</v>
      </c>
      <c r="G54" s="61">
        <f>SUM(G44:G50)</f>
        <v>0</v>
      </c>
      <c r="H54" s="70">
        <f>SUM(H44:H50)</f>
        <v>0</v>
      </c>
      <c r="I54" s="178" t="s">
        <v>135</v>
      </c>
      <c r="J54" s="179"/>
      <c r="L54"/>
      <c r="M54"/>
      <c r="N54"/>
    </row>
    <row r="55" spans="2:14" ht="24.75" customHeight="1">
      <c r="B55" s="27">
        <v>12</v>
      </c>
      <c r="C55" s="28" t="s">
        <v>60</v>
      </c>
      <c r="D55" s="28" t="s">
        <v>50</v>
      </c>
      <c r="E55" s="51">
        <v>1</v>
      </c>
      <c r="F55" s="52">
        <f>IF(H54=0,0,G54/E8)</f>
        <v>0</v>
      </c>
      <c r="G55" s="53" t="s">
        <v>13</v>
      </c>
      <c r="H55" s="65"/>
      <c r="I55" s="171" t="s">
        <v>135</v>
      </c>
      <c r="J55" s="164"/>
      <c r="L55"/>
      <c r="M55"/>
      <c r="N55"/>
    </row>
    <row r="56" spans="2:14" ht="24.75" customHeight="1" thickBot="1">
      <c r="B56" s="48">
        <v>13</v>
      </c>
      <c r="C56" s="58" t="s">
        <v>60</v>
      </c>
      <c r="D56" s="58" t="s">
        <v>10</v>
      </c>
      <c r="E56" s="60">
        <v>1</v>
      </c>
      <c r="F56" s="59">
        <f>IF(H54=0,0,G54/E9)</f>
        <v>0</v>
      </c>
      <c r="G56" s="62" t="s">
        <v>13</v>
      </c>
      <c r="H56" s="65"/>
      <c r="I56" s="182" t="s">
        <v>135</v>
      </c>
      <c r="J56" s="183"/>
      <c r="L56"/>
      <c r="M56"/>
      <c r="N56"/>
    </row>
    <row r="57" spans="2:14" ht="27" customHeight="1" thickTop="1">
      <c r="B57" s="45">
        <v>14</v>
      </c>
      <c r="C57" s="15" t="s">
        <v>61</v>
      </c>
      <c r="D57" s="15" t="s">
        <v>14</v>
      </c>
      <c r="E57" s="61">
        <v>1</v>
      </c>
      <c r="F57" s="66" t="s">
        <v>13</v>
      </c>
      <c r="G57" s="61">
        <f>SUM(G44:G53)</f>
        <v>0</v>
      </c>
      <c r="H57" s="15"/>
      <c r="I57" s="178" t="s">
        <v>136</v>
      </c>
      <c r="J57" s="179"/>
      <c r="L57"/>
      <c r="M57"/>
      <c r="N57"/>
    </row>
    <row r="58" spans="2:14" ht="24.75" customHeight="1">
      <c r="B58" s="27">
        <v>15</v>
      </c>
      <c r="C58" s="28" t="s">
        <v>59</v>
      </c>
      <c r="D58" s="28" t="s">
        <v>50</v>
      </c>
      <c r="E58" s="51">
        <v>1</v>
      </c>
      <c r="F58" s="52">
        <f>IF(H54=0,0,G57/E8)</f>
        <v>0</v>
      </c>
      <c r="G58" s="53" t="s">
        <v>13</v>
      </c>
      <c r="H58" s="28"/>
      <c r="I58" s="171" t="s">
        <v>136</v>
      </c>
      <c r="J58" s="164"/>
      <c r="L58"/>
      <c r="M58"/>
      <c r="N58"/>
    </row>
    <row r="59" spans="2:14" ht="24.75" customHeight="1" thickBot="1">
      <c r="B59" s="48">
        <v>16</v>
      </c>
      <c r="C59" s="25" t="s">
        <v>59</v>
      </c>
      <c r="D59" s="25" t="s">
        <v>10</v>
      </c>
      <c r="E59" s="54">
        <v>1</v>
      </c>
      <c r="F59" s="55">
        <f>IF(H54=0,0,G57/E9)</f>
        <v>0</v>
      </c>
      <c r="G59" s="56" t="s">
        <v>13</v>
      </c>
      <c r="H59" s="25"/>
      <c r="I59" s="182" t="s">
        <v>136</v>
      </c>
      <c r="J59" s="183"/>
      <c r="L59"/>
      <c r="M59"/>
      <c r="N59"/>
    </row>
    <row r="60" ht="17.25" thickTop="1">
      <c r="B60" s="81" t="s">
        <v>68</v>
      </c>
    </row>
    <row r="63" ht="16.5">
      <c r="B63" s="201" t="s">
        <v>179</v>
      </c>
    </row>
    <row r="64" ht="16.5">
      <c r="B64" s="201" t="s">
        <v>181</v>
      </c>
    </row>
    <row r="65" ht="16.5">
      <c r="B65" s="201" t="s">
        <v>182</v>
      </c>
    </row>
    <row r="66" ht="16.5">
      <c r="B66" s="201" t="s">
        <v>183</v>
      </c>
    </row>
    <row r="67" ht="16.5">
      <c r="B67" s="201" t="s">
        <v>184</v>
      </c>
    </row>
    <row r="68" ht="16.5">
      <c r="B68" s="201" t="s">
        <v>185</v>
      </c>
    </row>
    <row r="69" ht="16.5">
      <c r="B69" s="201" t="s">
        <v>186</v>
      </c>
    </row>
    <row r="72" spans="5:8" ht="16.5">
      <c r="E72" s="136"/>
      <c r="F72" s="138"/>
      <c r="G72" s="139"/>
      <c r="H72" s="137"/>
    </row>
    <row r="73" spans="5:8" ht="16.5">
      <c r="E73" s="136"/>
      <c r="F73" s="138"/>
      <c r="G73" s="139"/>
      <c r="H73" s="137"/>
    </row>
    <row r="74" spans="5:8" ht="16.5">
      <c r="E74" s="136"/>
      <c r="F74" s="138"/>
      <c r="G74" s="139"/>
      <c r="H74" s="137"/>
    </row>
    <row r="75" spans="5:8" ht="16.5">
      <c r="E75" s="136"/>
      <c r="F75" s="138"/>
      <c r="G75" s="139"/>
      <c r="H75" s="137"/>
    </row>
    <row r="76" spans="5:8" ht="16.5">
      <c r="E76" s="136"/>
      <c r="F76" s="138"/>
      <c r="G76" s="139"/>
      <c r="H76" s="137"/>
    </row>
    <row r="77" spans="6:8" ht="16.5">
      <c r="F77" s="138"/>
      <c r="G77" s="139"/>
      <c r="H77" s="137"/>
    </row>
    <row r="78" spans="6:8" ht="16.5">
      <c r="F78" s="138"/>
      <c r="G78" s="139"/>
      <c r="H78" s="137"/>
    </row>
    <row r="79" spans="6:8" ht="16.5">
      <c r="F79" s="138"/>
      <c r="G79" s="139"/>
      <c r="H79" s="137"/>
    </row>
    <row r="80" spans="6:8" ht="16.5">
      <c r="F80" s="138"/>
      <c r="G80" s="139"/>
      <c r="H80" s="137"/>
    </row>
    <row r="81" spans="6:8" ht="16.5">
      <c r="F81" s="138"/>
      <c r="G81" s="139"/>
      <c r="H81" s="137"/>
    </row>
    <row r="82" spans="6:7" ht="16.5">
      <c r="F82" s="138"/>
      <c r="G82" s="139"/>
    </row>
    <row r="83" spans="6:7" ht="16.5">
      <c r="F83" s="138"/>
      <c r="G83" s="139"/>
    </row>
    <row r="84" spans="6:7" ht="16.5">
      <c r="F84" s="138"/>
      <c r="G84" s="139"/>
    </row>
    <row r="85" spans="6:7" ht="16.5">
      <c r="F85" s="138"/>
      <c r="G85" s="139"/>
    </row>
    <row r="86" spans="6:7" ht="16.5">
      <c r="F86" s="138"/>
      <c r="G86" s="139"/>
    </row>
  </sheetData>
  <sheetProtection/>
  <mergeCells count="32">
    <mergeCell ref="B2:G2"/>
    <mergeCell ref="F4:G4"/>
    <mergeCell ref="I59:J59"/>
    <mergeCell ref="I58:J58"/>
    <mergeCell ref="I57:J57"/>
    <mergeCell ref="I56:J56"/>
    <mergeCell ref="B1:G1"/>
    <mergeCell ref="I43:J43"/>
    <mergeCell ref="I44:J44"/>
    <mergeCell ref="I45:J45"/>
    <mergeCell ref="F3:G3"/>
    <mergeCell ref="B27:G27"/>
    <mergeCell ref="I55:J55"/>
    <mergeCell ref="I54:J54"/>
    <mergeCell ref="I53:J53"/>
    <mergeCell ref="I50:J50"/>
    <mergeCell ref="I51:J51"/>
    <mergeCell ref="I52:J52"/>
    <mergeCell ref="I49:J49"/>
    <mergeCell ref="F7:G7"/>
    <mergeCell ref="B42:J42"/>
    <mergeCell ref="B17:I17"/>
    <mergeCell ref="B16:C16"/>
    <mergeCell ref="I47:J47"/>
    <mergeCell ref="B26:C26"/>
    <mergeCell ref="F5:G5"/>
    <mergeCell ref="F8:G8"/>
    <mergeCell ref="F9:G9"/>
    <mergeCell ref="B11:F11"/>
    <mergeCell ref="I46:J46"/>
    <mergeCell ref="I48:J48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43" r:id="rId1"/>
  <ignoredErrors>
    <ignoredError sqref="G50 G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E1"/>
    </sheetView>
  </sheetViews>
  <sheetFormatPr defaultColWidth="9.00390625" defaultRowHeight="16.5"/>
  <cols>
    <col min="7" max="7" width="11.625" style="0" customWidth="1"/>
    <col min="8" max="8" width="10.875" style="0" customWidth="1"/>
    <col min="9" max="9" width="13.125" style="0" customWidth="1"/>
  </cols>
  <sheetData>
    <row r="1" spans="1:9" ht="25.5">
      <c r="A1" s="195" t="s">
        <v>123</v>
      </c>
      <c r="B1" s="195"/>
      <c r="C1" s="195"/>
      <c r="D1" s="195"/>
      <c r="E1" s="195"/>
      <c r="G1" s="195" t="s">
        <v>122</v>
      </c>
      <c r="H1" s="195"/>
      <c r="I1" s="195"/>
    </row>
    <row r="2" ht="17.25" thickBot="1"/>
    <row r="3" spans="1:9" ht="19.5" customHeight="1" thickTop="1">
      <c r="A3" s="196" t="s">
        <v>70</v>
      </c>
      <c r="B3" s="198" t="s">
        <v>72</v>
      </c>
      <c r="C3" s="198" t="s">
        <v>105</v>
      </c>
      <c r="D3" s="198"/>
      <c r="E3" s="200"/>
      <c r="G3" s="110" t="s">
        <v>119</v>
      </c>
      <c r="H3" s="191" t="s">
        <v>109</v>
      </c>
      <c r="I3" s="192"/>
    </row>
    <row r="4" spans="1:9" ht="19.5" customHeight="1">
      <c r="A4" s="197"/>
      <c r="B4" s="199"/>
      <c r="C4" s="38" t="s">
        <v>113</v>
      </c>
      <c r="D4" s="38" t="s">
        <v>114</v>
      </c>
      <c r="E4" s="39" t="s">
        <v>115</v>
      </c>
      <c r="G4" s="111" t="s">
        <v>120</v>
      </c>
      <c r="H4" s="193" t="s">
        <v>121</v>
      </c>
      <c r="I4" s="194"/>
    </row>
    <row r="5" spans="1:9" ht="19.5" customHeight="1">
      <c r="A5" s="100" t="s">
        <v>106</v>
      </c>
      <c r="B5" s="101" t="s">
        <v>116</v>
      </c>
      <c r="C5" s="101">
        <v>293.33</v>
      </c>
      <c r="D5" s="101">
        <v>83.13</v>
      </c>
      <c r="E5" s="102">
        <v>128.06</v>
      </c>
      <c r="G5" s="112"/>
      <c r="H5" s="38" t="s">
        <v>110</v>
      </c>
      <c r="I5" s="39" t="s">
        <v>111</v>
      </c>
    </row>
    <row r="6" spans="1:9" ht="19.5" customHeight="1">
      <c r="A6" s="100" t="s">
        <v>107</v>
      </c>
      <c r="B6" s="101" t="s">
        <v>117</v>
      </c>
      <c r="C6" s="101">
        <v>1.32</v>
      </c>
      <c r="D6" s="101">
        <v>0.44</v>
      </c>
      <c r="E6" s="102">
        <v>0.82</v>
      </c>
      <c r="G6" s="92" t="s">
        <v>5</v>
      </c>
      <c r="H6" s="106">
        <v>1.39</v>
      </c>
      <c r="I6" s="40" t="s">
        <v>21</v>
      </c>
    </row>
    <row r="7" spans="1:9" ht="19.5" customHeight="1" thickBot="1">
      <c r="A7" s="103" t="s">
        <v>108</v>
      </c>
      <c r="B7" s="104" t="s">
        <v>118</v>
      </c>
      <c r="C7" s="104">
        <v>10.1</v>
      </c>
      <c r="D7" s="104">
        <v>2.55</v>
      </c>
      <c r="E7" s="105">
        <v>5.83</v>
      </c>
      <c r="G7" s="92" t="s">
        <v>15</v>
      </c>
      <c r="H7" s="106">
        <v>1.08</v>
      </c>
      <c r="I7" s="40" t="s">
        <v>22</v>
      </c>
    </row>
    <row r="8" spans="7:9" ht="19.5" customHeight="1" thickTop="1">
      <c r="G8" s="92" t="s">
        <v>6</v>
      </c>
      <c r="H8" s="106">
        <v>41.61</v>
      </c>
      <c r="I8" s="40" t="s">
        <v>23</v>
      </c>
    </row>
    <row r="9" spans="7:9" ht="19.5" customHeight="1">
      <c r="G9" s="92" t="s">
        <v>7</v>
      </c>
      <c r="H9" s="106">
        <v>11.75</v>
      </c>
      <c r="I9" s="40" t="s">
        <v>24</v>
      </c>
    </row>
    <row r="10" spans="7:9" ht="19.5" customHeight="1">
      <c r="G10" s="92" t="s">
        <v>8</v>
      </c>
      <c r="H10" s="106">
        <v>21.36</v>
      </c>
      <c r="I10" s="40" t="s">
        <v>25</v>
      </c>
    </row>
    <row r="11" spans="7:9" ht="19.5" customHeight="1">
      <c r="G11" s="92" t="s">
        <v>9</v>
      </c>
      <c r="H11" s="106">
        <v>7.34</v>
      </c>
      <c r="I11" s="40" t="s">
        <v>26</v>
      </c>
    </row>
    <row r="12" spans="7:9" ht="19.5" customHeight="1">
      <c r="G12" s="92" t="s">
        <v>16</v>
      </c>
      <c r="H12" s="106">
        <v>2.45</v>
      </c>
      <c r="I12" s="40" t="s">
        <v>27</v>
      </c>
    </row>
    <row r="13" spans="7:9" ht="19.5" customHeight="1">
      <c r="G13" s="92" t="s">
        <v>17</v>
      </c>
      <c r="H13" s="106">
        <v>3.71</v>
      </c>
      <c r="I13" s="40" t="s">
        <v>28</v>
      </c>
    </row>
    <row r="14" spans="7:9" ht="19.5" customHeight="1" thickBot="1">
      <c r="G14" s="107" t="s">
        <v>112</v>
      </c>
      <c r="H14" s="108">
        <v>9.31</v>
      </c>
      <c r="I14" s="109" t="s">
        <v>29</v>
      </c>
    </row>
    <row r="15" ht="17.25" thickTop="1"/>
    <row r="16" ht="16.5">
      <c r="A16" s="85" t="s">
        <v>124</v>
      </c>
    </row>
    <row r="19" ht="16.5">
      <c r="B19" s="201" t="s">
        <v>179</v>
      </c>
    </row>
    <row r="20" ht="16.5">
      <c r="B20" s="201" t="s">
        <v>181</v>
      </c>
    </row>
    <row r="21" ht="16.5">
      <c r="B21" s="201" t="s">
        <v>182</v>
      </c>
    </row>
    <row r="22" ht="16.5">
      <c r="B22" s="201" t="s">
        <v>183</v>
      </c>
    </row>
    <row r="23" ht="16.5">
      <c r="B23" s="201" t="s">
        <v>184</v>
      </c>
    </row>
    <row r="24" ht="16.5">
      <c r="B24" s="201" t="s">
        <v>185</v>
      </c>
    </row>
    <row r="25" ht="16.5">
      <c r="B25" s="201" t="s">
        <v>186</v>
      </c>
    </row>
  </sheetData>
  <sheetProtection/>
  <mergeCells count="7">
    <mergeCell ref="H3:I3"/>
    <mergeCell ref="H4:I4"/>
    <mergeCell ref="A1:E1"/>
    <mergeCell ref="G1:I1"/>
    <mergeCell ref="A3:A4"/>
    <mergeCell ref="B3:B4"/>
    <mergeCell ref="C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2008-08-12T09:36:44Z</cp:lastPrinted>
  <dcterms:created xsi:type="dcterms:W3CDTF">2006-06-12T03:37:16Z</dcterms:created>
  <dcterms:modified xsi:type="dcterms:W3CDTF">2012-05-29T10:03:29Z</dcterms:modified>
  <cp:category/>
  <cp:version/>
  <cp:contentType/>
  <cp:contentStatus/>
</cp:coreProperties>
</file>